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'COPARTICIPACION'!$A$2:$D$19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<sst xmlns="http://schemas.openxmlformats.org/spreadsheetml/2006/main" count="385" uniqueCount="231">
  <si>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</si>
  <si>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</si>
  <si>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</si>
  <si>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</si>
  <si>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</si>
  <si>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</si>
  <si>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</si>
  <si>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</si>
  <si>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</si>
  <si>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</si>
  <si>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</si>
  <si>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</si>
  <si>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</si>
  <si>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</si>
  <si>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</si>
  <si>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</si>
  <si>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</si>
  <si>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</si>
  <si>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</si>
  <si>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</si>
  <si>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</si>
  <si>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</si>
  <si>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</si>
  <si>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</si>
  <si>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</si>
  <si>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</si>
  <si>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</si>
  <si>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</si>
  <si>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</si>
  <si>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</si>
  <si>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</si>
  <si>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</si>
  <si>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</si>
  <si>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</si>
  <si>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</si>
  <si>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</si>
  <si>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</si>
  <si>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</si>
  <si>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</si>
  <si>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</si>
  <si>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</si>
  <si>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</si>
  <si>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</si>
  <si>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</si>
  <si>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</si>
  <si>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</si>
  <si>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</si>
  <si>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</si>
  <si>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</si>
  <si>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</si>
  <si>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</si>
  <si>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</si>
  <si>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</si>
  <si>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</si>
  <si>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</si>
  <si>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</si>
  <si>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</si>
  <si>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</si>
  <si>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</si>
  <si>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</si>
  <si>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</si>
  <si>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</si>
  <si>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</si>
  <si>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</si>
  <si>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</si>
  <si>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</si>
  <si>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</si>
  <si>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</si>
  <si>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</si>
  <si>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</si>
  <si>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</si>
  <si>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</si>
  <si>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</si>
  <si>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</si>
  <si>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</si>
  <si>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</si>
  <si>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</si>
  <si>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</si>
  <si>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</si>
  <si>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</si>
  <si>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</si>
  <si>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</si>
  <si>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</si>
  <si>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</si>
  <si>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</si>
  <si>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</si>
  <si>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</si>
  <si>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</si>
  <si>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</si>
  <si>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</si>
  <si>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</si>
  <si>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</si>
  <si>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</si>
  <si>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</si>
  <si>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</si>
  <si>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</si>
  <si>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</si>
  <si>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</si>
  <si>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</si>
  <si>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</si>
  <si>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</si>
  <si>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</si>
  <si>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</si>
  <si>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</si>
  <si>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</si>
  <si>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</si>
  <si>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</si>
  <si>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</si>
  <si>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</si>
  <si>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</si>
  <si>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</si>
  <si>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</si>
  <si>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</si>
  <si>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</si>
  <si>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</si>
  <si>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</si>
  <si>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</si>
  <si>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</si>
  <si>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</si>
  <si>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</si>
  <si>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</si>
  <si>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</si>
  <si>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</si>
  <si>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</si>
  <si>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</si>
  <si>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</si>
  <si>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</si>
  <si>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</si>
  <si>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</si>
  <si>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</si>
  <si>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</si>
  <si>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</si>
  <si>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</si>
  <si>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</si>
  <si>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</si>
  <si>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</si>
  <si>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</si>
  <si>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</si>
  <si>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</si>
  <si>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</si>
  <si>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</si>
  <si>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</si>
  <si>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</si>
  <si>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</si>
  <si>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</si>
  <si>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</si>
  <si>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</si>
  <si>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</si>
  <si>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</si>
  <si>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</si>
  <si>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</si>
  <si>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</si>
  <si>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</si>
  <si>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</si>
  <si>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</si>
  <si>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</si>
  <si>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</si>
  <si>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</si>
  <si>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</si>
  <si>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</si>
  <si>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</si>
  <si>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</si>
  <si>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</si>
  <si>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</si>
  <si>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</si>
  <si>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</si>
  <si>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</si>
  <si>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</si>
  <si>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</si>
  <si>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</si>
  <si>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</si>
  <si>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</si>
  <si>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</si>
  <si>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</si>
  <si>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</si>
  <si>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</si>
  <si>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</si>
  <si>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</si>
  <si>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</si>
  <si>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</si>
  <si>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</si>
  <si>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</si>
  <si>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</si>
  <si>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</si>
  <si>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</si>
  <si>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</si>
  <si>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</si>
  <si>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</si>
  <si>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</si>
  <si>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</si>
  <si>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</si>
  <si>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</si>
  <si>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</si>
  <si>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</si>
  <si>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</si>
  <si>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</si>
  <si>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</si>
  <si>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</si>
  <si>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</si>
  <si>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</si>
  <si>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</si>
  <si>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</si>
  <si>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</si>
  <si>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</si>
  <si>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</si>
  <si>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</si>
  <si>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</si>
  <si>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</si>
  <si>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</si>
  <si>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</si>
  <si>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</si>
  <si>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JUNIO DE 2015</t>
  </si>
  <si>
    <t>(2)Corresponde a la ejecución del mes de Junio de 2014.</t>
  </si>
  <si>
    <t>(3)Corresponde a la ejecución presupuestaria del mes de Junio  de 2015</t>
  </si>
  <si>
    <t>(4)Corresponde a la ejecución del mes de Junio de 2014</t>
  </si>
  <si>
    <t>(5)Corresponde a la ejecución presupuestaria del mes de Junio de 2015.</t>
  </si>
  <si>
    <t>I.B) DATOS ACUMULADOS AL MES DE JUNIO DE 2015</t>
  </si>
  <si>
    <t>(2)Corresponde a la ejecución acumulada al mes de Junio de 2014.</t>
  </si>
  <si>
    <t>(3)Corresponde a la ejecución presupuestaria acumulada al mes de Junio  de 2015</t>
  </si>
  <si>
    <t>(4)Corresponde a la ejecución acumulada al mes de Junio de 2014</t>
  </si>
  <si>
    <t>(5)Corresponde a la ejecución presupuestaria acumulada al mes de Junio de 2015.</t>
  </si>
  <si>
    <t>II-A) DATOS DEL MES DE JUNIO DE 2015</t>
  </si>
  <si>
    <t>(2) Ejecución presupuestaria del mes de Junio 2015 (Incluye déficit de la Caja de Jubilaciones y Pens.)</t>
  </si>
  <si>
    <t>(3) Cifras de la ejecución presupuestaria del mes de Junio de 2014.</t>
  </si>
  <si>
    <t>(2) Ejecución presupuestaria del mes de Junio 2015.(Incluye déficit de la Caja de Jubilaciones y Pens.)</t>
  </si>
  <si>
    <t>II-B) DATOS ACUMULADOS AL MES DE JUNIO DE 2015</t>
  </si>
  <si>
    <t>(2) Ejecución presupuestaria acumulada al mes de Junio 2015 (Incluye déficit de la Caja de Jubilaciones y Pens.)</t>
  </si>
  <si>
    <t>(3) Cifras de la ejecución presupuestaria acumulada al mes de Junio de 2014.</t>
  </si>
  <si>
    <t>(1) Corresponde a la ejecución acumulada al mes de Junio de 2015.</t>
  </si>
  <si>
    <t>(2) Cifras de ejecución acumulada al mes de Junio de 2014.</t>
  </si>
  <si>
    <t>Ejecución presupuestaria acumulada al mes de Junio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</si>
</sst>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55">
      <selection activeCell="A1" sqref="A1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7516.659000000001</v>
      </c>
      <c r="D7" s="30">
        <f>+C7/$C$16*100</f>
        <v>96.60132212431279</v>
      </c>
      <c r="E7" s="30">
        <v>5640.3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5296.438</v>
      </c>
      <c r="D8" s="29">
        <f aca="true" t="shared" si="0" ref="D8:D16">+C8/$C$16*100</f>
        <v>68.06786277646106</v>
      </c>
      <c r="E8" s="29">
        <v>3860.9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1503.021</v>
      </c>
      <c r="D9" s="29">
        <f t="shared" si="0"/>
        <v>19.3162701381833</v>
      </c>
      <c r="E9" s="29">
        <v>1163.36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403.511</v>
      </c>
      <c r="D10" s="29">
        <f t="shared" si="0"/>
        <v>5.18577417063932</v>
      </c>
      <c r="E10" s="29">
        <v>319.58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313.689</v>
      </c>
      <c r="D11" s="29">
        <f t="shared" si="0"/>
        <v>4.031415039029116</v>
      </c>
      <c r="E11" s="29">
        <v>296.46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264.455</v>
      </c>
      <c r="D12" s="30">
        <f t="shared" si="0"/>
        <v>3.3986778756872082</v>
      </c>
      <c r="E12" s="30">
        <v>165.51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251.04</v>
      </c>
      <c r="D14" s="29">
        <f t="shared" si="0"/>
        <v>3.226273255988795</v>
      </c>
      <c r="E14" s="29">
        <v>155.92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13.415</v>
      </c>
      <c r="D15" s="29">
        <f t="shared" si="0"/>
        <v>0.17240461969841334</v>
      </c>
      <c r="E15" s="29">
        <v>9.59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7781.1140000000005</v>
      </c>
      <c r="D16" s="32">
        <f t="shared" si="0"/>
        <v>100</v>
      </c>
      <c r="E16" s="32">
        <v>5805.81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JUNIO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5296.437</v>
      </c>
      <c r="D31" s="30">
        <f aca="true" t="shared" si="1" ref="D31:D48">+C31/$C$49*100</f>
        <v>68.0679024118416</v>
      </c>
      <c r="E31" s="30">
        <v>3860.9000000000005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1770.614</v>
      </c>
      <c r="D32" s="29">
        <f t="shared" si="1"/>
        <v>22.75529397612782</v>
      </c>
      <c r="E32" s="29">
        <v>1365.0100000000002</v>
      </c>
      <c r="F32" s="28"/>
    </row>
    <row r="33" spans="1:6" ht="16.5" customHeight="1">
      <c r="A33" s="4" t="s">
        <v>62</v>
      </c>
      <c r="B33" s="29">
        <v>15288.383</v>
      </c>
      <c r="C33" s="29">
        <v>1362.432</v>
      </c>
      <c r="D33" s="29">
        <f t="shared" si="1"/>
        <v>17.509485795596206</v>
      </c>
      <c r="E33" s="29">
        <v>1053.48</v>
      </c>
      <c r="F33" s="28"/>
    </row>
    <row r="34" spans="1:6" ht="16.5" customHeight="1">
      <c r="A34" s="4" t="s">
        <v>63</v>
      </c>
      <c r="B34" s="29">
        <v>137.075</v>
      </c>
      <c r="C34" s="29">
        <v>22.78</v>
      </c>
      <c r="D34" s="29">
        <f t="shared" si="1"/>
        <v>0.29276036266300376</v>
      </c>
      <c r="E34" s="29">
        <v>14.64</v>
      </c>
      <c r="F34" s="28"/>
    </row>
    <row r="35" spans="1:6" ht="16.5" customHeight="1">
      <c r="A35" s="4" t="s">
        <v>64</v>
      </c>
      <c r="B35" s="29">
        <v>1599.597</v>
      </c>
      <c r="C35" s="29">
        <v>193.647</v>
      </c>
      <c r="D35" s="29">
        <f t="shared" si="1"/>
        <v>2.488681560518116</v>
      </c>
      <c r="E35" s="29">
        <v>154.49</v>
      </c>
      <c r="F35" s="28"/>
    </row>
    <row r="36" spans="1:6" ht="16.5" customHeight="1">
      <c r="A36" s="4" t="s">
        <v>65</v>
      </c>
      <c r="B36" s="29">
        <v>2004.111</v>
      </c>
      <c r="C36" s="29">
        <v>187.644</v>
      </c>
      <c r="D36" s="29">
        <f t="shared" si="1"/>
        <v>2.4115331646855434</v>
      </c>
      <c r="E36" s="29">
        <v>139.19</v>
      </c>
      <c r="F36" s="28"/>
    </row>
    <row r="37" spans="1:6" ht="16.5" customHeight="1">
      <c r="A37" s="4" t="s">
        <v>66</v>
      </c>
      <c r="B37" s="29">
        <v>32.469</v>
      </c>
      <c r="C37" s="29">
        <v>4.111</v>
      </c>
      <c r="D37" s="29">
        <f t="shared" si="1"/>
        <v>0.052833092664952085</v>
      </c>
      <c r="E37" s="29">
        <v>3.21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3525.823</v>
      </c>
      <c r="D38" s="29">
        <f t="shared" si="1"/>
        <v>45.31260843571378</v>
      </c>
      <c r="E38" s="29">
        <v>2495.8900000000003</v>
      </c>
      <c r="F38" s="28"/>
    </row>
    <row r="39" spans="1:6" ht="16.5" customHeight="1">
      <c r="A39" s="4" t="s">
        <v>68</v>
      </c>
      <c r="B39" s="29">
        <v>13983.847</v>
      </c>
      <c r="C39" s="29">
        <v>1847.217</v>
      </c>
      <c r="D39" s="29">
        <f t="shared" si="1"/>
        <v>23.739768166692972</v>
      </c>
      <c r="E39" s="29">
        <v>1272.9</v>
      </c>
      <c r="F39" s="28"/>
    </row>
    <row r="40" spans="1:6" ht="16.5" customHeight="1">
      <c r="A40" s="4" t="s">
        <v>69</v>
      </c>
      <c r="B40" s="29">
        <v>946.3000000000001</v>
      </c>
      <c r="C40" s="29">
        <v>133.185</v>
      </c>
      <c r="D40" s="29">
        <f t="shared" si="1"/>
        <v>1.7116456936467146</v>
      </c>
      <c r="E40" s="29">
        <v>104.91</v>
      </c>
      <c r="F40" s="28"/>
    </row>
    <row r="41" spans="1:6" ht="16.5" customHeight="1">
      <c r="A41" s="4" t="s">
        <v>70</v>
      </c>
      <c r="B41" s="29">
        <v>15556.776</v>
      </c>
      <c r="C41" s="29">
        <v>1180.366</v>
      </c>
      <c r="D41" s="29">
        <f t="shared" si="1"/>
        <v>15.169639079678626</v>
      </c>
      <c r="E41" s="29">
        <v>870.39</v>
      </c>
      <c r="F41" s="28"/>
    </row>
    <row r="42" spans="1:6" ht="16.5" customHeight="1">
      <c r="A42" s="4" t="s">
        <v>71</v>
      </c>
      <c r="B42" s="29">
        <v>1107.131</v>
      </c>
      <c r="C42" s="29">
        <v>102.169</v>
      </c>
      <c r="D42" s="29">
        <f t="shared" si="1"/>
        <v>1.3130392226916783</v>
      </c>
      <c r="E42" s="29">
        <v>70.17</v>
      </c>
      <c r="F42" s="28"/>
    </row>
    <row r="43" spans="1:6" ht="16.5" customHeight="1">
      <c r="A43" s="4" t="s">
        <v>72</v>
      </c>
      <c r="B43" s="29">
        <v>823.684</v>
      </c>
      <c r="C43" s="29">
        <v>100.856</v>
      </c>
      <c r="D43" s="29">
        <f t="shared" si="1"/>
        <v>1.2961650191720768</v>
      </c>
      <c r="E43" s="29">
        <v>58.6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0.1515336890324617</v>
      </c>
      <c r="E44" s="29">
        <v>11.79</v>
      </c>
      <c r="F44" s="28"/>
    </row>
    <row r="45" spans="1:6" ht="16.5" customHeight="1">
      <c r="A45" s="4" t="s">
        <v>66</v>
      </c>
      <c r="B45" s="29">
        <v>1638.547</v>
      </c>
      <c r="C45" s="29">
        <v>150.239</v>
      </c>
      <c r="D45" s="29">
        <f t="shared" si="1"/>
        <v>1.930817564799255</v>
      </c>
      <c r="E45" s="29">
        <v>107.13</v>
      </c>
      <c r="F45" s="28"/>
    </row>
    <row r="46" spans="1:6" ht="18" customHeight="1">
      <c r="A46" s="9" t="s">
        <v>89</v>
      </c>
      <c r="B46" s="30">
        <v>4048.023</v>
      </c>
      <c r="C46" s="30">
        <v>403.511</v>
      </c>
      <c r="D46" s="30">
        <f t="shared" si="1"/>
        <v>5.185778169381533</v>
      </c>
      <c r="E46" s="30">
        <v>319.58</v>
      </c>
      <c r="F46" s="28"/>
    </row>
    <row r="47" spans="1:6" ht="30">
      <c r="A47" s="34" t="s">
        <v>74</v>
      </c>
      <c r="B47" s="36">
        <v>19232.753999999994</v>
      </c>
      <c r="C47" s="36">
        <f>7781.11-5699.95</f>
        <v>2081.16</v>
      </c>
      <c r="D47" s="36">
        <f t="shared" si="1"/>
        <v>26.74631941877686</v>
      </c>
      <c r="E47" s="36">
        <v>1615.4700000000003</v>
      </c>
      <c r="F47" s="28"/>
    </row>
    <row r="48" spans="1:6" ht="19.5" customHeight="1">
      <c r="A48" s="35" t="s">
        <v>75</v>
      </c>
      <c r="B48" s="36">
        <v>62.471000000000004</v>
      </c>
      <c r="C48" s="36">
        <v>0</v>
      </c>
      <c r="D48" s="36">
        <f t="shared" si="1"/>
        <v>0</v>
      </c>
      <c r="E48" s="36">
        <v>9.86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7781.108</v>
      </c>
      <c r="D49" s="36">
        <f>+C49/$C$49*100</f>
        <v>100</v>
      </c>
      <c r="E49" s="36">
        <v>5805.81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37332.514</v>
      </c>
      <c r="D66" s="30">
        <f>+C66/$C$75*100</f>
        <v>97.50937906275323</v>
      </c>
      <c r="E66" s="30">
        <v>28111.63</v>
      </c>
    </row>
    <row r="67" spans="1:5" ht="15">
      <c r="A67" s="4" t="s">
        <v>4</v>
      </c>
      <c r="B67" s="29">
        <v>53289.40900000001</v>
      </c>
      <c r="C67" s="29">
        <v>26815.655</v>
      </c>
      <c r="D67" s="29">
        <f>+C67/$C$75*100</f>
        <v>70.04023003141481</v>
      </c>
      <c r="E67" s="29">
        <v>19986.64</v>
      </c>
    </row>
    <row r="68" spans="1:5" ht="15">
      <c r="A68" s="4" t="s">
        <v>5</v>
      </c>
      <c r="B68" s="29">
        <v>12759.557</v>
      </c>
      <c r="C68" s="29">
        <v>6379.907</v>
      </c>
      <c r="D68" s="29">
        <f aca="true" t="shared" si="2" ref="D68:D75">+C68/$C$75*100</f>
        <v>16.6637791938714</v>
      </c>
      <c r="E68" s="29">
        <v>4885.75</v>
      </c>
    </row>
    <row r="69" spans="1:5" ht="15">
      <c r="A69" s="4" t="s">
        <v>6</v>
      </c>
      <c r="B69" s="29">
        <v>4048.026</v>
      </c>
      <c r="C69" s="29">
        <v>2278.368</v>
      </c>
      <c r="D69" s="29">
        <f t="shared" si="2"/>
        <v>5.950905126733414</v>
      </c>
      <c r="E69" s="29">
        <v>1750.24</v>
      </c>
    </row>
    <row r="70" spans="1:5" ht="15">
      <c r="A70" s="4" t="s">
        <v>7</v>
      </c>
      <c r="B70" s="29">
        <v>3968.801</v>
      </c>
      <c r="C70" s="29">
        <v>1858.584</v>
      </c>
      <c r="D70" s="29">
        <f t="shared" si="2"/>
        <v>4.854464710733602</v>
      </c>
      <c r="E70" s="29">
        <v>1489</v>
      </c>
    </row>
    <row r="71" spans="1:5" ht="15">
      <c r="A71" s="9" t="s">
        <v>8</v>
      </c>
      <c r="B71" s="30">
        <v>2566.863</v>
      </c>
      <c r="C71" s="30">
        <f>SUM(C72:C74)</f>
        <v>953.5609999999999</v>
      </c>
      <c r="D71" s="30">
        <f t="shared" si="2"/>
        <v>2.4906209372467663</v>
      </c>
      <c r="E71" s="30">
        <v>832.3199999999999</v>
      </c>
    </row>
    <row r="72" spans="1:5" ht="15">
      <c r="A72" s="4" t="s">
        <v>9</v>
      </c>
      <c r="B72" s="29"/>
      <c r="C72" s="29">
        <v>0.048</v>
      </c>
      <c r="D72" s="29">
        <f t="shared" si="2"/>
        <v>0.00012537195311872526</v>
      </c>
      <c r="E72" s="29"/>
    </row>
    <row r="73" spans="1:5" ht="15">
      <c r="A73" s="4" t="s">
        <v>10</v>
      </c>
      <c r="B73" s="29">
        <v>2441.466</v>
      </c>
      <c r="C73" s="29">
        <v>877.025</v>
      </c>
      <c r="D73" s="29">
        <f t="shared" si="2"/>
        <v>2.2907153579989585</v>
      </c>
      <c r="E73" s="29">
        <v>778.13</v>
      </c>
    </row>
    <row r="74" spans="1:5" ht="15">
      <c r="A74" s="4" t="s">
        <v>11</v>
      </c>
      <c r="B74" s="29">
        <v>125.397</v>
      </c>
      <c r="C74" s="29">
        <v>76.488</v>
      </c>
      <c r="D74" s="29">
        <f t="shared" si="2"/>
        <v>0.1997802072946887</v>
      </c>
      <c r="E74" s="29">
        <v>54.19</v>
      </c>
    </row>
    <row r="75" spans="1:5" ht="15">
      <c r="A75" s="10" t="s">
        <v>13</v>
      </c>
      <c r="B75" s="32">
        <v>76632.65600000002</v>
      </c>
      <c r="C75" s="32">
        <f>+C71+C66</f>
        <v>38286.075000000004</v>
      </c>
      <c r="D75" s="32">
        <f t="shared" si="2"/>
        <v>100</v>
      </c>
      <c r="E75" s="32">
        <v>28943.95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JUNIO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26815.655</v>
      </c>
      <c r="D90" s="30">
        <f>+C90/$C$108*100</f>
        <v>70.04022088445721</v>
      </c>
      <c r="E90" s="30">
        <v>19986.638</v>
      </c>
    </row>
    <row r="91" spans="1:5" ht="15">
      <c r="A91" s="4" t="s">
        <v>61</v>
      </c>
      <c r="B91" s="29">
        <v>19061.635000000002</v>
      </c>
      <c r="C91" s="29">
        <f>SUM(C92:C96)</f>
        <v>9578.92</v>
      </c>
      <c r="D91" s="29">
        <f>+C91/$C$108*100</f>
        <v>25.019328173581624</v>
      </c>
      <c r="E91" s="29">
        <v>7193.030000000001</v>
      </c>
    </row>
    <row r="92" spans="1:5" ht="15">
      <c r="A92" s="4" t="s">
        <v>62</v>
      </c>
      <c r="B92" s="29">
        <v>15288.383</v>
      </c>
      <c r="C92" s="29">
        <v>7502.685</v>
      </c>
      <c r="D92" s="29">
        <f aca="true" t="shared" si="3" ref="D92:D108">+C92/$C$108*100</f>
        <v>19.59637810922403</v>
      </c>
      <c r="E92" s="29">
        <v>5645.89</v>
      </c>
    </row>
    <row r="93" spans="1:5" ht="15">
      <c r="A93" s="4" t="s">
        <v>63</v>
      </c>
      <c r="B93" s="29">
        <v>137.075</v>
      </c>
      <c r="C93" s="29">
        <v>80.305</v>
      </c>
      <c r="D93" s="29">
        <f t="shared" si="3"/>
        <v>0.20974986209086957</v>
      </c>
      <c r="E93" s="29">
        <v>56.65</v>
      </c>
    </row>
    <row r="94" spans="1:5" ht="15">
      <c r="A94" s="4" t="s">
        <v>64</v>
      </c>
      <c r="B94" s="29">
        <v>1599.597</v>
      </c>
      <c r="C94" s="29">
        <v>951.657</v>
      </c>
      <c r="D94" s="29">
        <f t="shared" si="3"/>
        <v>2.485647525157969</v>
      </c>
      <c r="E94" s="29">
        <v>731.01</v>
      </c>
    </row>
    <row r="95" spans="1:5" ht="15">
      <c r="A95" s="4" t="s">
        <v>65</v>
      </c>
      <c r="B95" s="29">
        <v>2004.111</v>
      </c>
      <c r="C95" s="29">
        <v>1021.052</v>
      </c>
      <c r="D95" s="29">
        <f t="shared" si="3"/>
        <v>2.666901390792685</v>
      </c>
      <c r="E95" s="29">
        <v>742.34</v>
      </c>
    </row>
    <row r="96" spans="1:5" ht="15">
      <c r="A96" s="4" t="s">
        <v>66</v>
      </c>
      <c r="B96" s="29">
        <v>32.469</v>
      </c>
      <c r="C96" s="29">
        <f>23.188+0.033</f>
        <v>23.221</v>
      </c>
      <c r="D96" s="29">
        <f t="shared" si="3"/>
        <v>0.060651286316071</v>
      </c>
      <c r="E96" s="29">
        <v>17.14</v>
      </c>
    </row>
    <row r="97" spans="1:5" ht="15">
      <c r="A97" s="4" t="s">
        <v>67</v>
      </c>
      <c r="B97" s="29">
        <v>34227.774000000005</v>
      </c>
      <c r="C97" s="29">
        <f>SUM(C98:C104)</f>
        <v>17236.735</v>
      </c>
      <c r="D97" s="29">
        <f t="shared" si="3"/>
        <v>45.0208927108756</v>
      </c>
      <c r="E97" s="29">
        <v>12793.608</v>
      </c>
    </row>
    <row r="98" spans="1:5" ht="15">
      <c r="A98" s="4" t="s">
        <v>68</v>
      </c>
      <c r="B98" s="29">
        <v>13983.847</v>
      </c>
      <c r="C98" s="29">
        <v>7718.546</v>
      </c>
      <c r="D98" s="29">
        <f t="shared" si="3"/>
        <v>20.160188768346092</v>
      </c>
      <c r="E98" s="29">
        <v>5411.86</v>
      </c>
    </row>
    <row r="99" spans="1:5" ht="15">
      <c r="A99" s="4" t="s">
        <v>69</v>
      </c>
      <c r="B99" s="29">
        <v>946.3000000000001</v>
      </c>
      <c r="C99" s="29">
        <v>564.373</v>
      </c>
      <c r="D99" s="29">
        <f t="shared" si="3"/>
        <v>1.4740945011868545</v>
      </c>
      <c r="E99" s="29">
        <v>445.74</v>
      </c>
    </row>
    <row r="100" spans="1:5" ht="15">
      <c r="A100" s="4" t="s">
        <v>70</v>
      </c>
      <c r="B100" s="29">
        <v>15556.776</v>
      </c>
      <c r="C100" s="29">
        <v>7048.613</v>
      </c>
      <c r="D100" s="29">
        <f t="shared" si="3"/>
        <v>18.410380482932702</v>
      </c>
      <c r="E100" s="29">
        <v>5492.64</v>
      </c>
    </row>
    <row r="101" spans="1:5" ht="15">
      <c r="A101" s="4" t="s">
        <v>71</v>
      </c>
      <c r="B101" s="29">
        <v>1107.131</v>
      </c>
      <c r="C101" s="29">
        <v>601.142</v>
      </c>
      <c r="D101" s="29">
        <f t="shared" si="3"/>
        <v>1.570132016649393</v>
      </c>
      <c r="E101" s="29">
        <v>436.73</v>
      </c>
    </row>
    <row r="102" spans="1:5" ht="15">
      <c r="A102" s="4" t="s">
        <v>72</v>
      </c>
      <c r="B102" s="29">
        <v>823.684</v>
      </c>
      <c r="C102" s="29">
        <v>427.08</v>
      </c>
      <c r="D102" s="29">
        <f t="shared" si="3"/>
        <v>1.1154968071946774</v>
      </c>
      <c r="E102" s="29">
        <v>283.8</v>
      </c>
    </row>
    <row r="103" spans="1:5" ht="15">
      <c r="A103" s="4" t="s">
        <v>73</v>
      </c>
      <c r="B103" s="29">
        <v>171.489</v>
      </c>
      <c r="C103" s="29">
        <v>100.744</v>
      </c>
      <c r="D103" s="29">
        <f t="shared" si="3"/>
        <v>0.26313479990638894</v>
      </c>
      <c r="E103" s="29">
        <v>100.754</v>
      </c>
    </row>
    <row r="104" spans="1:5" ht="15">
      <c r="A104" s="4" t="s">
        <v>66</v>
      </c>
      <c r="B104" s="29">
        <v>1638.547</v>
      </c>
      <c r="C104" s="29">
        <v>776.237</v>
      </c>
      <c r="D104" s="29">
        <f t="shared" si="3"/>
        <v>2.0274653346594897</v>
      </c>
      <c r="E104" s="29">
        <v>622.084</v>
      </c>
    </row>
    <row r="105" spans="1:5" ht="21.75" customHeight="1">
      <c r="A105" s="9" t="s">
        <v>89</v>
      </c>
      <c r="B105" s="30">
        <v>4048.023</v>
      </c>
      <c r="C105" s="30">
        <v>2278.368</v>
      </c>
      <c r="D105" s="30">
        <f t="shared" si="3"/>
        <v>5.950904349570392</v>
      </c>
      <c r="E105" s="30">
        <v>1750.24</v>
      </c>
    </row>
    <row r="106" spans="1:5" ht="30">
      <c r="A106" s="34" t="s">
        <v>74</v>
      </c>
      <c r="B106" s="36">
        <v>19232.753999999994</v>
      </c>
      <c r="C106" s="36">
        <f>38286.08-29111.43</f>
        <v>9174.650000000001</v>
      </c>
      <c r="D106" s="36">
        <f t="shared" si="3"/>
        <v>23.963409155494634</v>
      </c>
      <c r="E106" s="36">
        <v>7195</v>
      </c>
    </row>
    <row r="107" spans="1:5" ht="26.25" customHeight="1">
      <c r="A107" s="35" t="s">
        <v>75</v>
      </c>
      <c r="B107" s="36">
        <v>62.471000000000004</v>
      </c>
      <c r="C107" s="36">
        <f>0.05+17.357</f>
        <v>17.407</v>
      </c>
      <c r="D107" s="36">
        <f t="shared" si="3"/>
        <v>0.04546561047775066</v>
      </c>
      <c r="E107" s="36">
        <v>12.07</v>
      </c>
    </row>
    <row r="108" spans="1:5" ht="15.75">
      <c r="A108" s="37" t="s">
        <v>76</v>
      </c>
      <c r="B108" s="36">
        <v>76632.657</v>
      </c>
      <c r="C108" s="36">
        <f>+C106+C107+C90+C105</f>
        <v>38286.08</v>
      </c>
      <c r="D108" s="36">
        <f t="shared" si="3"/>
        <v>100</v>
      </c>
      <c r="E108" s="36">
        <v>28943.948</v>
      </c>
    </row>
    <row r="109" spans="1:5" ht="48.7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21">
      <selection activeCell="C125" sqref="C125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8361.966</v>
      </c>
      <c r="D7" s="30">
        <f aca="true" t="shared" si="0" ref="D7:D29">+C7/$C$30*100</f>
        <v>93.43267942482689</v>
      </c>
      <c r="E7" s="30">
        <v>6025.53</v>
      </c>
      <c r="F7" s="27"/>
      <c r="G7" s="38"/>
    </row>
    <row r="8" spans="1:7" ht="15">
      <c r="A8" s="12" t="s">
        <v>21</v>
      </c>
      <c r="B8" s="29">
        <v>29280.449</v>
      </c>
      <c r="C8" s="29">
        <v>3978.399</v>
      </c>
      <c r="D8" s="29">
        <f t="shared" si="0"/>
        <v>44.45276127540483</v>
      </c>
      <c r="E8" s="29">
        <v>2853.846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1001.7570000000002</v>
      </c>
      <c r="D9" s="29">
        <f t="shared" si="0"/>
        <v>11.193162067697516</v>
      </c>
      <c r="E9" s="29">
        <v>652.055</v>
      </c>
      <c r="F9" s="27"/>
      <c r="G9" s="27"/>
    </row>
    <row r="10" spans="1:7" ht="15">
      <c r="A10" s="12" t="s">
        <v>23</v>
      </c>
      <c r="B10" s="29">
        <v>1771.806</v>
      </c>
      <c r="C10" s="29">
        <v>126.621</v>
      </c>
      <c r="D10" s="29">
        <f t="shared" si="0"/>
        <v>1.4148035643114316</v>
      </c>
      <c r="E10" s="29">
        <v>98.361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898.45</v>
      </c>
      <c r="D11" s="29">
        <f t="shared" si="0"/>
        <v>10.038858185890223</v>
      </c>
      <c r="E11" s="29">
        <v>577.36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-23.314</v>
      </c>
      <c r="D12" s="29">
        <f t="shared" si="0"/>
        <v>-0.2604996825041401</v>
      </c>
      <c r="E12" s="29">
        <v>-23.666</v>
      </c>
      <c r="F12" s="27"/>
      <c r="G12" s="27"/>
    </row>
    <row r="13" spans="1:7" ht="15">
      <c r="A13" s="12" t="s">
        <v>26</v>
      </c>
      <c r="B13" s="29">
        <v>76.459</v>
      </c>
      <c r="C13" s="29">
        <v>0.207</v>
      </c>
      <c r="D13" s="29">
        <f t="shared" si="0"/>
        <v>0.0023129207462622026</v>
      </c>
      <c r="E13" s="29">
        <v>0.627</v>
      </c>
      <c r="F13" s="27"/>
      <c r="G13" s="27"/>
    </row>
    <row r="14" spans="1:7" ht="15">
      <c r="A14" s="12" t="s">
        <v>27</v>
      </c>
      <c r="B14" s="29">
        <v>11872.408</v>
      </c>
      <c r="C14" s="29">
        <v>1701.046</v>
      </c>
      <c r="D14" s="29">
        <f t="shared" si="0"/>
        <v>19.006688810368768</v>
      </c>
      <c r="E14" s="29">
        <v>1266.043</v>
      </c>
      <c r="F14" s="27"/>
      <c r="G14" s="27"/>
    </row>
    <row r="15" spans="1:7" ht="15">
      <c r="A15" s="12" t="s">
        <v>28</v>
      </c>
      <c r="B15" s="29">
        <v>3107.407</v>
      </c>
      <c r="C15" s="29">
        <v>286.24</v>
      </c>
      <c r="D15" s="29">
        <f t="shared" si="0"/>
        <v>3.198311277343444</v>
      </c>
      <c r="E15" s="29">
        <v>235.809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1394.3170000000002</v>
      </c>
      <c r="D16" s="29">
        <f t="shared" si="0"/>
        <v>15.57944307326607</v>
      </c>
      <c r="E16" s="29">
        <v>1017.15</v>
      </c>
      <c r="F16" s="27"/>
      <c r="G16" s="27"/>
    </row>
    <row r="17" spans="1:7" ht="15">
      <c r="A17" s="12" t="s">
        <v>30</v>
      </c>
      <c r="B17" s="29">
        <v>5796.768</v>
      </c>
      <c r="C17" s="29">
        <v>727.908</v>
      </c>
      <c r="D17" s="29">
        <f t="shared" si="0"/>
        <v>8.133302002754721</v>
      </c>
      <c r="E17" s="29">
        <v>502.742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584.269</v>
      </c>
      <c r="D18" s="29">
        <f t="shared" si="0"/>
        <v>6.528347301922081</v>
      </c>
      <c r="E18" s="29">
        <v>450.634</v>
      </c>
      <c r="F18" s="27"/>
      <c r="G18" s="27"/>
    </row>
    <row r="19" spans="1:7" ht="15">
      <c r="A19" s="12" t="s">
        <v>199</v>
      </c>
      <c r="B19" s="44">
        <v>6409.123</v>
      </c>
      <c r="C19" s="29">
        <v>571.2</v>
      </c>
      <c r="D19" s="29">
        <f t="shared" si="0"/>
        <v>6.382320436062659</v>
      </c>
      <c r="E19" s="29">
        <v>433.011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13.069</v>
      </c>
      <c r="D20" s="29">
        <f t="shared" si="0"/>
        <v>0.14602686585942382</v>
      </c>
      <c r="E20" s="29">
        <v>17.623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82.14</v>
      </c>
      <c r="D21" s="29">
        <f t="shared" si="0"/>
        <v>0.9177937685892624</v>
      </c>
      <c r="E21" s="29">
        <v>63.774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587.7570000000001</v>
      </c>
      <c r="D22" s="31">
        <f t="shared" si="0"/>
        <v>6.56732057517311</v>
      </c>
      <c r="E22" s="31">
        <v>365.45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370.75000000000006</v>
      </c>
      <c r="D23" s="29">
        <f t="shared" si="0"/>
        <v>4.142586312447883</v>
      </c>
      <c r="E23" s="29">
        <v>207.61</v>
      </c>
      <c r="F23" s="27"/>
      <c r="G23" s="27"/>
    </row>
    <row r="24" spans="1:7" ht="15">
      <c r="A24" s="12" t="s">
        <v>36</v>
      </c>
      <c r="B24" s="29">
        <v>129</v>
      </c>
      <c r="C24" s="29">
        <v>2.129</v>
      </c>
      <c r="D24" s="29">
        <f t="shared" si="0"/>
        <v>0.02378844574295763</v>
      </c>
      <c r="E24" s="29">
        <v>8.002</v>
      </c>
      <c r="F24" s="27"/>
      <c r="G24" s="27"/>
    </row>
    <row r="25" spans="1:7" ht="15">
      <c r="A25" s="12" t="s">
        <v>37</v>
      </c>
      <c r="B25" s="29">
        <v>4049.191</v>
      </c>
      <c r="C25" s="29">
        <v>272.605</v>
      </c>
      <c r="D25" s="29">
        <f t="shared" si="0"/>
        <v>3.045960193404869</v>
      </c>
      <c r="E25" s="29">
        <v>117.248</v>
      </c>
      <c r="F25" s="27"/>
      <c r="G25" s="27"/>
    </row>
    <row r="26" spans="1:7" ht="15">
      <c r="A26" s="12" t="s">
        <v>38</v>
      </c>
      <c r="B26" s="29">
        <v>1003.651</v>
      </c>
      <c r="C26" s="29">
        <v>33.014</v>
      </c>
      <c r="D26" s="29">
        <f t="shared" si="0"/>
        <v>0.3688829252033834</v>
      </c>
      <c r="E26" s="29">
        <v>30.464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63.002</v>
      </c>
      <c r="D27" s="29">
        <f t="shared" si="0"/>
        <v>0.7039547480966729</v>
      </c>
      <c r="E27" s="29">
        <v>51.896</v>
      </c>
      <c r="F27" s="27"/>
      <c r="G27" s="27"/>
    </row>
    <row r="28" spans="1:7" ht="15">
      <c r="A28" s="12" t="s">
        <v>39</v>
      </c>
      <c r="B28" s="29">
        <v>2419.35</v>
      </c>
      <c r="C28" s="29">
        <v>201.155</v>
      </c>
      <c r="D28" s="29">
        <f t="shared" si="0"/>
        <v>2.2476114623882775</v>
      </c>
      <c r="E28" s="29">
        <v>151.27</v>
      </c>
      <c r="F28" s="27"/>
      <c r="G28" s="27"/>
    </row>
    <row r="29" spans="1:7" ht="15">
      <c r="A29" s="12" t="s">
        <v>40</v>
      </c>
      <c r="B29" s="29">
        <v>227.073</v>
      </c>
      <c r="C29" s="29">
        <v>15.852</v>
      </c>
      <c r="D29" s="29">
        <f t="shared" si="0"/>
        <v>0.17712280033694897</v>
      </c>
      <c r="E29" s="29">
        <v>6.57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8949.723</v>
      </c>
      <c r="D30" s="32">
        <f>+C30/$C$30*100</f>
        <v>100</v>
      </c>
      <c r="E30" s="32">
        <v>6390.98</v>
      </c>
      <c r="F30" s="27"/>
      <c r="G30" s="38"/>
    </row>
    <row r="31" spans="1:7" ht="33.75" customHeight="1">
      <c r="A31" s="123" t="s">
        <v>14</v>
      </c>
      <c r="B31" s="123"/>
      <c r="C31" s="123"/>
      <c r="D31" s="123"/>
      <c r="E31" s="123"/>
      <c r="F31" s="42"/>
      <c r="G31" s="42"/>
    </row>
    <row r="32" spans="1:7" ht="30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1587.033</v>
      </c>
      <c r="D46" s="29">
        <f>+C46/$C$58*100</f>
        <v>16.610697003637007</v>
      </c>
      <c r="E46" s="29">
        <v>1104.343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932.087</v>
      </c>
      <c r="D48" s="29">
        <f>+C48/$C$58*100</f>
        <v>9.755698046624744</v>
      </c>
      <c r="E48" s="29">
        <v>600.544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5738.894</v>
      </c>
      <c r="D50" s="29">
        <f>+C50/$C$58*100</f>
        <v>60.06619230349364</v>
      </c>
      <c r="E50" s="29">
        <v>4176.955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687.291</v>
      </c>
      <c r="D52" s="29">
        <f>+C52/$C$58*100</f>
        <v>7.193538227829342</v>
      </c>
      <c r="E52" s="29">
        <v>499.913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4.42</v>
      </c>
      <c r="D54" s="29">
        <f>+C54/$C$58*100</f>
        <v>0.046261974865094535</v>
      </c>
      <c r="E54" s="29">
        <v>9.22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604.558</v>
      </c>
      <c r="D56" s="29">
        <f>+C56/$C$58*100</f>
        <v>6.327612443550186</v>
      </c>
      <c r="E56" s="29">
        <v>405.268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9554.283</v>
      </c>
      <c r="D58" s="19">
        <f>+C58/$C$58*100</f>
        <v>100</v>
      </c>
      <c r="E58" s="19">
        <v>6796.243000000001</v>
      </c>
      <c r="F58" s="27"/>
      <c r="G58" s="27"/>
    </row>
    <row r="59" spans="1:7" ht="27" customHeight="1">
      <c r="A59" s="124" t="s">
        <v>14</v>
      </c>
      <c r="B59" s="124"/>
      <c r="C59" s="124"/>
      <c r="D59" s="124"/>
      <c r="E59" s="124"/>
      <c r="F59" s="42"/>
      <c r="G59" s="42"/>
    </row>
    <row r="60" spans="1:7" ht="15">
      <c r="A60" s="122" t="s">
        <v>224</v>
      </c>
      <c r="B60" s="122"/>
      <c r="C60" s="122"/>
      <c r="D60" s="122"/>
      <c r="E60" s="122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37381.397000000004</v>
      </c>
      <c r="D74" s="30">
        <f>+C74/$C$97*100</f>
        <v>92.5619473929545</v>
      </c>
      <c r="E74" s="30">
        <v>27665.83</v>
      </c>
    </row>
    <row r="75" spans="1:5" ht="15">
      <c r="A75" s="12" t="s">
        <v>21</v>
      </c>
      <c r="B75" s="29">
        <v>29280.449</v>
      </c>
      <c r="C75" s="29">
        <v>17045.223</v>
      </c>
      <c r="D75" s="29">
        <f aca="true" t="shared" si="1" ref="D75:D97">+C75/$C$97*100</f>
        <v>42.20652948382796</v>
      </c>
      <c r="E75" s="29">
        <v>12529.983</v>
      </c>
    </row>
    <row r="76" spans="1:5" ht="15">
      <c r="A76" s="12" t="s">
        <v>22</v>
      </c>
      <c r="B76" s="29">
        <v>10140.992999999999</v>
      </c>
      <c r="C76" s="29">
        <f>SUM(C77:C79)</f>
        <v>5068.289</v>
      </c>
      <c r="D76" s="29">
        <f t="shared" si="1"/>
        <v>12.549843971596081</v>
      </c>
      <c r="E76" s="29">
        <v>3466.241</v>
      </c>
    </row>
    <row r="77" spans="1:5" ht="15">
      <c r="A77" s="12" t="s">
        <v>23</v>
      </c>
      <c r="B77" s="29">
        <v>1771.806</v>
      </c>
      <c r="C77" s="29">
        <v>700.844</v>
      </c>
      <c r="D77" s="29">
        <f t="shared" si="1"/>
        <v>1.7353948933119807</v>
      </c>
      <c r="E77" s="29">
        <v>431.256</v>
      </c>
    </row>
    <row r="78" spans="1:5" ht="15">
      <c r="A78" s="12" t="s">
        <v>24</v>
      </c>
      <c r="B78" s="29">
        <v>8820.547999999999</v>
      </c>
      <c r="C78" s="29">
        <v>4529.085</v>
      </c>
      <c r="D78" s="29">
        <f t="shared" si="1"/>
        <v>11.214693969522308</v>
      </c>
      <c r="E78" s="29">
        <v>3143.661</v>
      </c>
    </row>
    <row r="79" spans="1:5" ht="15">
      <c r="A79" s="12" t="s">
        <v>25</v>
      </c>
      <c r="B79" s="29">
        <v>-451.3610000000008</v>
      </c>
      <c r="C79" s="29">
        <v>-161.64</v>
      </c>
      <c r="D79" s="29">
        <f t="shared" si="1"/>
        <v>-0.40024489123820495</v>
      </c>
      <c r="E79" s="29">
        <v>-108.676</v>
      </c>
    </row>
    <row r="80" spans="1:5" ht="15">
      <c r="A80" s="12" t="s">
        <v>26</v>
      </c>
      <c r="B80" s="29">
        <v>76.459</v>
      </c>
      <c r="C80" s="29">
        <v>14.045</v>
      </c>
      <c r="D80" s="29">
        <f t="shared" si="1"/>
        <v>0.034777527205150885</v>
      </c>
      <c r="E80" s="29">
        <v>12.65</v>
      </c>
    </row>
    <row r="81" spans="1:5" ht="15">
      <c r="A81" s="12" t="s">
        <v>27</v>
      </c>
      <c r="B81" s="29">
        <v>11872.408</v>
      </c>
      <c r="C81" s="29">
        <v>7033.002</v>
      </c>
      <c r="D81" s="29">
        <f t="shared" si="1"/>
        <v>17.414768130215776</v>
      </c>
      <c r="E81" s="29">
        <v>5302.592</v>
      </c>
    </row>
    <row r="82" spans="1:5" ht="15">
      <c r="A82" s="12" t="s">
        <v>28</v>
      </c>
      <c r="B82" s="29">
        <v>3107.407</v>
      </c>
      <c r="C82" s="29">
        <v>1657.13</v>
      </c>
      <c r="D82" s="29">
        <f t="shared" si="1"/>
        <v>4.103302503201971</v>
      </c>
      <c r="E82" s="29">
        <v>1285.397</v>
      </c>
    </row>
    <row r="83" spans="1:5" ht="15">
      <c r="A83" s="12" t="s">
        <v>29</v>
      </c>
      <c r="B83" s="29">
        <v>12797.911</v>
      </c>
      <c r="C83" s="29">
        <f>+C84+C85+C88</f>
        <v>6563.708</v>
      </c>
      <c r="D83" s="29">
        <f t="shared" si="1"/>
        <v>16.252725776907546</v>
      </c>
      <c r="E83" s="29">
        <v>5068.966999999999</v>
      </c>
    </row>
    <row r="84" spans="1:5" ht="15">
      <c r="A84" s="12" t="s">
        <v>30</v>
      </c>
      <c r="B84" s="29">
        <v>5796.768</v>
      </c>
      <c r="C84" s="29">
        <v>3095.857</v>
      </c>
      <c r="D84" s="29">
        <f t="shared" si="1"/>
        <v>7.665806410876241</v>
      </c>
      <c r="E84" s="29">
        <v>2343.352</v>
      </c>
    </row>
    <row r="85" spans="1:5" ht="15">
      <c r="A85" s="12" t="s">
        <v>31</v>
      </c>
      <c r="B85" s="29">
        <v>6744.48</v>
      </c>
      <c r="C85" s="29">
        <f>SUM(C86:C87)</f>
        <v>3196.0620000000004</v>
      </c>
      <c r="D85" s="29">
        <f t="shared" si="1"/>
        <v>7.913929024873546</v>
      </c>
      <c r="E85" s="29">
        <v>2574.2329999999997</v>
      </c>
    </row>
    <row r="86" spans="1:5" ht="15">
      <c r="A86" s="12" t="s">
        <v>199</v>
      </c>
      <c r="B86" s="44">
        <v>6409.123</v>
      </c>
      <c r="C86" s="29">
        <v>2924.887</v>
      </c>
      <c r="D86" s="29">
        <f t="shared" si="1"/>
        <v>7.242459039835683</v>
      </c>
      <c r="E86" s="29">
        <v>2287.571</v>
      </c>
    </row>
    <row r="87" spans="1:5" ht="15">
      <c r="A87" s="12" t="s">
        <v>32</v>
      </c>
      <c r="B87" s="44">
        <v>335.35699999999997</v>
      </c>
      <c r="C87" s="29">
        <v>271.175</v>
      </c>
      <c r="D87" s="29">
        <f t="shared" si="1"/>
        <v>0.6714699850378634</v>
      </c>
      <c r="E87" s="29">
        <v>286.662</v>
      </c>
    </row>
    <row r="88" spans="1:5" ht="15">
      <c r="A88" s="12" t="s">
        <v>33</v>
      </c>
      <c r="B88" s="44">
        <v>256.66300000000047</v>
      </c>
      <c r="C88" s="29">
        <v>271.789</v>
      </c>
      <c r="D88" s="29">
        <f t="shared" si="1"/>
        <v>0.672990341157761</v>
      </c>
      <c r="E88" s="29">
        <v>151.382</v>
      </c>
    </row>
    <row r="89" spans="1:5" ht="15">
      <c r="A89" s="13" t="s">
        <v>34</v>
      </c>
      <c r="B89" s="31">
        <v>8630.452</v>
      </c>
      <c r="C89" s="31">
        <f>+C90+C95+C96</f>
        <v>3003.8779999999997</v>
      </c>
      <c r="D89" s="31">
        <f t="shared" si="1"/>
        <v>7.438052607045513</v>
      </c>
      <c r="E89" s="31">
        <v>1474.435</v>
      </c>
    </row>
    <row r="90" spans="1:5" ht="15">
      <c r="A90" s="12" t="s">
        <v>35</v>
      </c>
      <c r="B90" s="29">
        <v>5984.0289999999995</v>
      </c>
      <c r="C90" s="29">
        <f>SUM(C91:C94)</f>
        <v>1797.185</v>
      </c>
      <c r="D90" s="29">
        <f t="shared" si="1"/>
        <v>4.450099695990679</v>
      </c>
      <c r="E90" s="29">
        <v>957.9399999999999</v>
      </c>
    </row>
    <row r="91" spans="1:5" ht="15">
      <c r="A91" s="12" t="s">
        <v>36</v>
      </c>
      <c r="B91" s="29">
        <v>129</v>
      </c>
      <c r="C91" s="29">
        <v>22.131</v>
      </c>
      <c r="D91" s="29">
        <f t="shared" si="1"/>
        <v>0.05479967636719076</v>
      </c>
      <c r="E91" s="29">
        <v>11.332</v>
      </c>
    </row>
    <row r="92" spans="1:5" ht="15">
      <c r="A92" s="12" t="s">
        <v>37</v>
      </c>
      <c r="B92" s="29">
        <v>4049.191</v>
      </c>
      <c r="C92" s="29">
        <v>1210.187</v>
      </c>
      <c r="D92" s="29">
        <f t="shared" si="1"/>
        <v>2.996604579268062</v>
      </c>
      <c r="E92" s="29">
        <v>564.13</v>
      </c>
    </row>
    <row r="93" spans="1:5" ht="15">
      <c r="A93" s="12" t="s">
        <v>38</v>
      </c>
      <c r="B93" s="29">
        <v>1003.651</v>
      </c>
      <c r="C93" s="29">
        <v>227.185</v>
      </c>
      <c r="D93" s="29">
        <f t="shared" si="1"/>
        <v>0.5625441451122964</v>
      </c>
      <c r="E93" s="29">
        <v>158.357</v>
      </c>
    </row>
    <row r="94" spans="1:5" ht="15">
      <c r="A94" s="12" t="s">
        <v>25</v>
      </c>
      <c r="B94" s="29">
        <v>802.1869999999999</v>
      </c>
      <c r="C94" s="29">
        <v>337.682</v>
      </c>
      <c r="D94" s="29">
        <f t="shared" si="1"/>
        <v>0.83615129524313</v>
      </c>
      <c r="E94" s="29">
        <v>224.121</v>
      </c>
    </row>
    <row r="95" spans="1:5" ht="15">
      <c r="A95" s="12" t="s">
        <v>39</v>
      </c>
      <c r="B95" s="29">
        <v>2419.35</v>
      </c>
      <c r="C95" s="29">
        <v>1104.926</v>
      </c>
      <c r="D95" s="29">
        <f t="shared" si="1"/>
        <v>2.7359625507069096</v>
      </c>
      <c r="E95" s="29">
        <v>486.131</v>
      </c>
    </row>
    <row r="96" spans="1:5" ht="15">
      <c r="A96" s="12" t="s">
        <v>40</v>
      </c>
      <c r="B96" s="29">
        <v>227.073</v>
      </c>
      <c r="C96" s="29">
        <v>101.767</v>
      </c>
      <c r="D96" s="29">
        <f t="shared" si="1"/>
        <v>0.2519903603479238</v>
      </c>
      <c r="E96" s="29">
        <v>30.364</v>
      </c>
    </row>
    <row r="97" spans="1:5" ht="15">
      <c r="A97" s="14" t="s">
        <v>41</v>
      </c>
      <c r="B97" s="32">
        <v>75906.079</v>
      </c>
      <c r="C97" s="32">
        <f>+C89+C74</f>
        <v>40385.275</v>
      </c>
      <c r="D97" s="32">
        <f t="shared" si="1"/>
        <v>100</v>
      </c>
      <c r="E97" s="32">
        <v>29140.265000000003</v>
      </c>
    </row>
    <row r="98" spans="1:5" ht="28.5" customHeight="1">
      <c r="A98" s="123" t="s">
        <v>14</v>
      </c>
      <c r="B98" s="123"/>
      <c r="C98" s="123"/>
      <c r="D98" s="123"/>
      <c r="E98" s="123"/>
    </row>
    <row r="99" spans="1:5" ht="30" customHeight="1">
      <c r="A99" s="122" t="s">
        <v>226</v>
      </c>
      <c r="B99" s="122"/>
      <c r="C99" s="122"/>
      <c r="D99" s="122"/>
      <c r="E99" s="122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7527.866</v>
      </c>
      <c r="D113" s="29">
        <f>+C113/$C$125*100</f>
        <v>17.399121952750605</v>
      </c>
      <c r="E113" s="29">
        <v>5468.06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3991.558</v>
      </c>
      <c r="D115" s="29">
        <f>+C115/$C$125*100</f>
        <v>9.225669588629406</v>
      </c>
      <c r="E115" s="29">
        <v>2634.094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25278.293</v>
      </c>
      <c r="D117" s="29">
        <f>+C117/$C$125*100</f>
        <v>58.42560197861677</v>
      </c>
      <c r="E117" s="29">
        <v>18396.248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3566.131</v>
      </c>
      <c r="D119" s="29">
        <f>+C119/$C$125*100</f>
        <v>8.242382126419951</v>
      </c>
      <c r="E119" s="29">
        <v>2610.688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21.428</v>
      </c>
      <c r="D121" s="29">
        <f>+C121/$C$125*100</f>
        <v>0.049526437532700494</v>
      </c>
      <c r="E121" s="29">
        <v>31.175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2880.505</v>
      </c>
      <c r="D123" s="29">
        <f>+C123/$C$125*100</f>
        <v>6.657697916050561</v>
      </c>
      <c r="E123" s="29">
        <v>1866.293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43265.781</v>
      </c>
      <c r="D125" s="19">
        <f>+C125/$C$125*100</f>
        <v>100</v>
      </c>
      <c r="E125" s="19">
        <v>31006.558000000005</v>
      </c>
    </row>
    <row r="126" spans="1:5" ht="32.25" customHeight="1">
      <c r="A126" s="124" t="s">
        <v>14</v>
      </c>
      <c r="B126" s="124"/>
      <c r="C126" s="124"/>
      <c r="D126" s="124"/>
      <c r="E126" s="124"/>
    </row>
    <row r="127" spans="1:5" ht="15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128:E128"/>
    <mergeCell ref="A127:E127"/>
    <mergeCell ref="A129:E129"/>
    <mergeCell ref="A126:E126"/>
    <mergeCell ref="A31:E31"/>
    <mergeCell ref="A59:E59"/>
    <mergeCell ref="A34:E34"/>
    <mergeCell ref="A32:E32"/>
    <mergeCell ref="A33:E33"/>
    <mergeCell ref="A62:E62"/>
    <mergeCell ref="A103:E103"/>
    <mergeCell ref="A35:E35"/>
    <mergeCell ref="A60:E60"/>
    <mergeCell ref="A63:E63"/>
    <mergeCell ref="A61:E61"/>
    <mergeCell ref="A102:E10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475.908</v>
      </c>
      <c r="C7" s="29">
        <f aca="true" t="shared" si="0" ref="C7:C13">+B7/$B$13*100</f>
        <v>11.74801559628385</v>
      </c>
      <c r="D7" s="29">
        <v>365.59</v>
      </c>
    </row>
    <row r="8" spans="1:4" ht="16.5" customHeight="1">
      <c r="A8" s="4" t="s">
        <v>51</v>
      </c>
      <c r="B8" s="29">
        <v>917.919</v>
      </c>
      <c r="C8" s="29">
        <f t="shared" si="0"/>
        <v>22.659267606607315</v>
      </c>
      <c r="D8" s="29">
        <v>645.77</v>
      </c>
    </row>
    <row r="9" spans="1:4" ht="16.5" customHeight="1">
      <c r="A9" s="4" t="s">
        <v>52</v>
      </c>
      <c r="B9" s="29">
        <v>983.038</v>
      </c>
      <c r="C9" s="29">
        <f t="shared" si="0"/>
        <v>24.266761129755505</v>
      </c>
      <c r="D9" s="29">
        <v>735.06</v>
      </c>
    </row>
    <row r="10" spans="1:4" ht="16.5" customHeight="1">
      <c r="A10" s="4" t="s">
        <v>53</v>
      </c>
      <c r="B10" s="29">
        <v>1465.94</v>
      </c>
      <c r="C10" s="29">
        <f t="shared" si="0"/>
        <v>36.187426946418945</v>
      </c>
      <c r="D10" s="29">
        <v>1186.92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119.82000000000001</v>
      </c>
    </row>
    <row r="12" spans="1:4" ht="16.5" customHeight="1">
      <c r="A12" s="4" t="s">
        <v>54</v>
      </c>
      <c r="B12" s="29">
        <f>140.78+67.38</f>
        <v>208.16</v>
      </c>
      <c r="C12" s="29">
        <f t="shared" si="0"/>
        <v>5.138528720934395</v>
      </c>
      <c r="D12" s="29">
        <v>211.55</v>
      </c>
    </row>
    <row r="13" spans="1:4" ht="15">
      <c r="A13" s="18" t="s">
        <v>48</v>
      </c>
      <c r="B13" s="19">
        <f>SUM(B7:B12)</f>
        <v>4050.9649999999997</v>
      </c>
      <c r="C13" s="19">
        <f t="shared" si="0"/>
        <v>100</v>
      </c>
      <c r="D13" s="19">
        <v>3264.7100000000005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30">
      <selection activeCell="D43" sqref="D43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27487811928.379997</v>
      </c>
      <c r="D11" s="71">
        <f>SUM(D12:D15)</f>
        <v>3175483345.63</v>
      </c>
      <c r="E11" s="71">
        <f>SUM(E12:E15)</f>
        <v>6669218324.14</v>
      </c>
      <c r="F11" s="87">
        <f aca="true" t="shared" si="0" ref="F11:F20">SUM(C11:E11)</f>
        <v>37332513598.15</v>
      </c>
    </row>
    <row r="12" spans="1:6" s="79" customFormat="1" ht="15">
      <c r="A12" s="88"/>
      <c r="B12" s="89" t="s">
        <v>102</v>
      </c>
      <c r="C12" s="90">
        <v>26219521290.78</v>
      </c>
      <c r="D12" s="90">
        <v>352083090.78</v>
      </c>
      <c r="E12" s="90">
        <v>244050385.46</v>
      </c>
      <c r="F12" s="91">
        <f t="shared" si="0"/>
        <v>26815654767.019997</v>
      </c>
    </row>
    <row r="13" spans="1:6" s="79" customFormat="1" ht="15">
      <c r="A13" s="88"/>
      <c r="B13" s="89" t="s">
        <v>103</v>
      </c>
      <c r="C13" s="90">
        <v>3240630.22</v>
      </c>
      <c r="D13" s="90">
        <v>0</v>
      </c>
      <c r="E13" s="90">
        <v>6376666666.28</v>
      </c>
      <c r="F13" s="91">
        <f t="shared" si="0"/>
        <v>6379907296.5</v>
      </c>
    </row>
    <row r="14" spans="1:6" s="79" customFormat="1" ht="15">
      <c r="A14" s="88"/>
      <c r="B14" s="89" t="s">
        <v>104</v>
      </c>
      <c r="C14" s="90">
        <v>135059653.21</v>
      </c>
      <c r="D14" s="90">
        <v>2139337422.14</v>
      </c>
      <c r="E14" s="90">
        <v>3970904.38</v>
      </c>
      <c r="F14" s="91">
        <f t="shared" si="0"/>
        <v>2278367979.73</v>
      </c>
    </row>
    <row r="15" spans="1:6" s="79" customFormat="1" ht="15">
      <c r="A15" s="88"/>
      <c r="B15" s="89" t="s">
        <v>105</v>
      </c>
      <c r="C15" s="90">
        <v>1129990354.17</v>
      </c>
      <c r="D15" s="90">
        <v>684062832.71</v>
      </c>
      <c r="E15" s="90">
        <v>44530368.02</v>
      </c>
      <c r="F15" s="91">
        <f t="shared" si="0"/>
        <v>1858583554.9</v>
      </c>
    </row>
    <row r="16" spans="1:6" ht="15">
      <c r="A16" s="85" t="s">
        <v>106</v>
      </c>
      <c r="B16" s="86" t="s">
        <v>20</v>
      </c>
      <c r="C16" s="71">
        <f>SUM(C17:C23)</f>
        <v>25774235221.04</v>
      </c>
      <c r="D16" s="71">
        <f>SUM(D17:D23)</f>
        <v>2939892226.06</v>
      </c>
      <c r="E16" s="71">
        <f>SUM(E17:E23)</f>
        <v>7761367953.39</v>
      </c>
      <c r="F16" s="87">
        <f t="shared" si="0"/>
        <v>36475495400.490005</v>
      </c>
    </row>
    <row r="17" spans="1:6" s="79" customFormat="1" ht="15">
      <c r="A17" s="88"/>
      <c r="B17" s="89" t="s">
        <v>107</v>
      </c>
      <c r="C17" s="90">
        <v>16474942022.28</v>
      </c>
      <c r="D17" s="90">
        <v>462030547.35</v>
      </c>
      <c r="E17" s="90">
        <v>108250272.57</v>
      </c>
      <c r="F17" s="91">
        <f t="shared" si="0"/>
        <v>17045222842.2</v>
      </c>
    </row>
    <row r="18" spans="1:6" s="79" customFormat="1" ht="15">
      <c r="A18" s="88"/>
      <c r="B18" s="89" t="s">
        <v>108</v>
      </c>
      <c r="C18" s="90">
        <v>2378906697.9</v>
      </c>
      <c r="D18" s="90">
        <v>754857096.51</v>
      </c>
      <c r="E18" s="90">
        <v>1934524639.6</v>
      </c>
      <c r="F18" s="91">
        <f t="shared" si="0"/>
        <v>5068288434.01</v>
      </c>
    </row>
    <row r="19" spans="1:6" s="79" customFormat="1" ht="15">
      <c r="A19" s="88"/>
      <c r="B19" s="89" t="s">
        <v>109</v>
      </c>
      <c r="C19" s="90">
        <v>14045205.23</v>
      </c>
      <c r="D19" s="90">
        <v>0</v>
      </c>
      <c r="E19" s="90">
        <v>0</v>
      </c>
      <c r="F19" s="91">
        <f t="shared" si="0"/>
        <v>14045205.23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408669124.38</v>
      </c>
      <c r="D21" s="90">
        <v>0</v>
      </c>
      <c r="E21" s="90">
        <v>5718430928.62</v>
      </c>
      <c r="F21" s="91">
        <f>SUM(C21:E21)</f>
        <v>6127100053</v>
      </c>
    </row>
    <row r="22" spans="1:6" s="79" customFormat="1" ht="15">
      <c r="A22" s="88"/>
      <c r="B22" s="89" t="s">
        <v>112</v>
      </c>
      <c r="C22" s="90">
        <v>0</v>
      </c>
      <c r="D22" s="90">
        <v>1657130241.27</v>
      </c>
      <c r="E22" s="90">
        <v>0</v>
      </c>
      <c r="F22" s="91">
        <f>SUM(C22:E22)</f>
        <v>1657130241.27</v>
      </c>
    </row>
    <row r="23" spans="1:6" s="79" customFormat="1" ht="15">
      <c r="A23" s="88"/>
      <c r="B23" s="89" t="s">
        <v>113</v>
      </c>
      <c r="C23" s="90">
        <v>6497672171.25</v>
      </c>
      <c r="D23" s="90">
        <v>65874340.93</v>
      </c>
      <c r="E23" s="90">
        <v>162112.6</v>
      </c>
      <c r="F23" s="91">
        <f>SUM(C23:E23)</f>
        <v>6563708624.780001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1713576707.3399963</v>
      </c>
      <c r="D25" s="71">
        <f>+D11-D16</f>
        <v>235591119.57000017</v>
      </c>
      <c r="E25" s="71">
        <f>+E11-E16</f>
        <v>-1092149629.25</v>
      </c>
      <c r="F25" s="87">
        <f aca="true" t="shared" si="1" ref="F25:F32">SUM(C25:E25)</f>
        <v>857018197.6599965</v>
      </c>
    </row>
    <row r="26" spans="1:6" ht="15">
      <c r="A26" s="85" t="s">
        <v>117</v>
      </c>
      <c r="B26" s="86" t="s">
        <v>118</v>
      </c>
      <c r="C26" s="94">
        <v>778561316.78</v>
      </c>
      <c r="D26" s="94">
        <v>174999502.83</v>
      </c>
      <c r="E26" s="94">
        <v>0</v>
      </c>
      <c r="F26" s="87">
        <f t="shared" si="1"/>
        <v>953560819.61</v>
      </c>
    </row>
    <row r="27" spans="1:6" ht="15">
      <c r="A27" s="85" t="s">
        <v>119</v>
      </c>
      <c r="B27" s="86" t="s">
        <v>34</v>
      </c>
      <c r="C27" s="71">
        <f>SUM(C28:C30)</f>
        <v>2266273546.81</v>
      </c>
      <c r="D27" s="71">
        <f>SUM(D28:D30)</f>
        <v>736927385.59</v>
      </c>
      <c r="E27" s="71">
        <f>SUM(E28:E30)</f>
        <v>677018.39</v>
      </c>
      <c r="F27" s="87">
        <f t="shared" si="1"/>
        <v>3003877950.79</v>
      </c>
    </row>
    <row r="28" spans="1:6" s="79" customFormat="1" ht="15">
      <c r="A28" s="88"/>
      <c r="B28" s="89" t="s">
        <v>120</v>
      </c>
      <c r="C28" s="90">
        <v>1175101975.54</v>
      </c>
      <c r="D28" s="90">
        <v>621405881.59</v>
      </c>
      <c r="E28" s="90">
        <v>677018.39</v>
      </c>
      <c r="F28" s="91">
        <f t="shared" si="1"/>
        <v>1797184875.5200002</v>
      </c>
    </row>
    <row r="29" spans="1:6" s="79" customFormat="1" ht="15">
      <c r="A29" s="88"/>
      <c r="B29" s="89" t="s">
        <v>121</v>
      </c>
      <c r="C29" s="90">
        <v>1052824040.21</v>
      </c>
      <c r="D29" s="90">
        <v>52102049.14</v>
      </c>
      <c r="E29" s="90">
        <v>0</v>
      </c>
      <c r="F29" s="91">
        <f t="shared" si="1"/>
        <v>1104926089.3500001</v>
      </c>
    </row>
    <row r="30" spans="1:6" s="79" customFormat="1" ht="15">
      <c r="A30" s="88"/>
      <c r="B30" s="89" t="s">
        <v>122</v>
      </c>
      <c r="C30" s="90">
        <v>38347531.06</v>
      </c>
      <c r="D30" s="90">
        <v>63419454.86</v>
      </c>
      <c r="E30" s="90">
        <v>0</v>
      </c>
      <c r="F30" s="91">
        <f t="shared" si="1"/>
        <v>101766985.92</v>
      </c>
    </row>
    <row r="31" spans="1:6" ht="15">
      <c r="A31" s="85" t="s">
        <v>123</v>
      </c>
      <c r="B31" s="86" t="s">
        <v>124</v>
      </c>
      <c r="C31" s="71">
        <f>+C11+C26</f>
        <v>28266373245.159996</v>
      </c>
      <c r="D31" s="71">
        <f>+D11+D26</f>
        <v>3350482848.46</v>
      </c>
      <c r="E31" s="71">
        <f>+E11+E26</f>
        <v>6669218324.14</v>
      </c>
      <c r="F31" s="87">
        <f t="shared" si="1"/>
        <v>38286074417.759995</v>
      </c>
    </row>
    <row r="32" spans="1:6" ht="15">
      <c r="A32" s="85" t="s">
        <v>125</v>
      </c>
      <c r="B32" s="86" t="s">
        <v>126</v>
      </c>
      <c r="C32" s="71">
        <f>+C16+C27</f>
        <v>28040508767.850002</v>
      </c>
      <c r="D32" s="71">
        <v>3676819610.75</v>
      </c>
      <c r="E32" s="71">
        <f>+E16+E27</f>
        <v>7762044971.780001</v>
      </c>
      <c r="F32" s="87">
        <f t="shared" si="1"/>
        <v>39479373350.380005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225864477.30999374</v>
      </c>
      <c r="D35" s="71">
        <f>+D31-D32</f>
        <v>-326336762.28999996</v>
      </c>
      <c r="E35" s="71">
        <f>+E31-E32</f>
        <v>-1092826647.6400003</v>
      </c>
      <c r="F35" s="87">
        <f>SUM(C35:E35)</f>
        <v>-1193298932.6200066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905901883.78</v>
      </c>
      <c r="F37" s="87">
        <f>SUM(C37:E37)</f>
        <v>905901883.78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225864477.30999374</v>
      </c>
      <c r="D40" s="71">
        <f>+D35-D36</f>
        <v>-326336762.28999996</v>
      </c>
      <c r="E40" s="71">
        <f>+E35-E37</f>
        <v>-1998728531.4200003</v>
      </c>
      <c r="F40" s="87">
        <f aca="true" t="shared" si="2" ref="F40:F65">SUM(C40:E40)</f>
        <v>-2099200816.4000065</v>
      </c>
      <c r="I40" s="73"/>
    </row>
    <row r="41" spans="1:9" s="2" customFormat="1" ht="15">
      <c r="A41" s="98" t="s">
        <v>137</v>
      </c>
      <c r="B41" s="86" t="s">
        <v>138</v>
      </c>
      <c r="C41" s="94">
        <v>342998619.01</v>
      </c>
      <c r="D41" s="94">
        <v>753514878.98</v>
      </c>
      <c r="E41" s="94">
        <v>754208282.26</v>
      </c>
      <c r="F41" s="87">
        <f t="shared" si="2"/>
        <v>1850721780.25</v>
      </c>
      <c r="I41" s="82"/>
    </row>
    <row r="42" spans="1:9" s="2" customFormat="1" ht="15">
      <c r="A42" s="98" t="s">
        <v>139</v>
      </c>
      <c r="B42" s="86" t="s">
        <v>140</v>
      </c>
      <c r="C42" s="94">
        <v>1774860197.38</v>
      </c>
      <c r="D42" s="94">
        <v>403827384.37</v>
      </c>
      <c r="E42" s="94">
        <v>0</v>
      </c>
      <c r="F42" s="87">
        <f t="shared" si="2"/>
        <v>2178687581.75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-1205997101.0600064</v>
      </c>
      <c r="D43" s="71">
        <f>D40+D41-D42</f>
        <v>23350732.320000052</v>
      </c>
      <c r="E43" s="71">
        <f>E40+E41-E42</f>
        <v>-1244520249.1600003</v>
      </c>
      <c r="F43" s="87">
        <f t="shared" si="2"/>
        <v>-2427166617.900007</v>
      </c>
      <c r="I43" s="73"/>
    </row>
    <row r="44" spans="1:6" ht="15">
      <c r="A44" s="85" t="s">
        <v>143</v>
      </c>
      <c r="B44" s="76" t="s">
        <v>144</v>
      </c>
      <c r="C44" s="74">
        <f>+C45+C56+C66</f>
        <v>6577931022.87</v>
      </c>
      <c r="D44" s="74">
        <f>+D45+D56+D66</f>
        <v>670396776.74</v>
      </c>
      <c r="E44" s="74">
        <f>+E45+E56+E66</f>
        <v>1308578122.95</v>
      </c>
      <c r="F44" s="99">
        <f t="shared" si="2"/>
        <v>8556905922.559999</v>
      </c>
    </row>
    <row r="45" spans="1:6" s="2" customFormat="1" ht="15">
      <c r="A45" s="98"/>
      <c r="B45" s="76" t="s">
        <v>145</v>
      </c>
      <c r="C45" s="74">
        <f>+C46+C47+C48+C49+C55</f>
        <v>499860591.96000004</v>
      </c>
      <c r="D45" s="74">
        <f>+D46+D47+D48+D49+D55</f>
        <v>112070383.68</v>
      </c>
      <c r="E45" s="74">
        <f>+E46+E47+E48+E49+E55</f>
        <v>0</v>
      </c>
      <c r="F45" s="99">
        <f t="shared" si="2"/>
        <v>611930975.6400001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499860591.96000004</v>
      </c>
      <c r="D49" s="74">
        <f>SUM(D50:D54)</f>
        <v>112070383.68</v>
      </c>
      <c r="E49" s="74">
        <f>SUM(E50:E54)</f>
        <v>0</v>
      </c>
      <c r="F49" s="105">
        <f t="shared" si="2"/>
        <v>611930975.6400001</v>
      </c>
    </row>
    <row r="50" spans="1:6" s="79" customFormat="1" ht="15">
      <c r="A50" s="100"/>
      <c r="B50" s="106" t="s">
        <v>150</v>
      </c>
      <c r="C50" s="80">
        <v>477125049.06</v>
      </c>
      <c r="D50" s="80">
        <v>112070383.68</v>
      </c>
      <c r="E50" s="80">
        <v>0</v>
      </c>
      <c r="F50" s="103">
        <f t="shared" si="2"/>
        <v>589195432.74</v>
      </c>
    </row>
    <row r="51" spans="1:6" s="79" customFormat="1" ht="15">
      <c r="A51" s="100"/>
      <c r="B51" s="106" t="s">
        <v>151</v>
      </c>
      <c r="C51" s="80">
        <v>6193703.68</v>
      </c>
      <c r="D51" s="80">
        <v>0</v>
      </c>
      <c r="E51" s="80">
        <v>0</v>
      </c>
      <c r="F51" s="103">
        <f t="shared" si="2"/>
        <v>6193703.68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16541839.22</v>
      </c>
      <c r="D53" s="80">
        <v>0</v>
      </c>
      <c r="E53" s="80">
        <v>0</v>
      </c>
      <c r="F53" s="103">
        <f t="shared" si="2"/>
        <v>16541839.22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6078070430.91</v>
      </c>
      <c r="D56" s="74">
        <f>SUM(D57:D65)</f>
        <v>558326393.06</v>
      </c>
      <c r="E56" s="74">
        <f>SUM(E57:E65)</f>
        <v>1308578122.95</v>
      </c>
      <c r="F56" s="105">
        <f t="shared" si="2"/>
        <v>7944974946.919999</v>
      </c>
    </row>
    <row r="57" spans="1:6" s="79" customFormat="1" ht="15">
      <c r="A57" s="100"/>
      <c r="B57" s="101" t="s">
        <v>157</v>
      </c>
      <c r="C57" s="80">
        <v>483431836.14</v>
      </c>
      <c r="D57" s="80">
        <v>0</v>
      </c>
      <c r="E57" s="80">
        <v>0</v>
      </c>
      <c r="F57" s="102">
        <f t="shared" si="2"/>
        <v>483431836.14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5521613341.74</v>
      </c>
      <c r="D63" s="80">
        <v>558326393.06</v>
      </c>
      <c r="E63" s="80">
        <v>1308578122.95</v>
      </c>
      <c r="F63" s="102">
        <f t="shared" si="2"/>
        <v>7388517857.749999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73025253.03</v>
      </c>
      <c r="D65" s="80">
        <v>0</v>
      </c>
      <c r="E65" s="80">
        <v>0</v>
      </c>
      <c r="F65" s="102">
        <f t="shared" si="2"/>
        <v>73025253.03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5371933921.81</v>
      </c>
      <c r="D67" s="74">
        <f>+D68+D78+D87</f>
        <v>693747509.06</v>
      </c>
      <c r="E67" s="74">
        <f>+E68+E78+E87</f>
        <v>64057873.79</v>
      </c>
      <c r="F67" s="99">
        <f t="shared" si="3"/>
        <v>6129739304.660001</v>
      </c>
    </row>
    <row r="68" spans="1:6" ht="15">
      <c r="A68" s="107"/>
      <c r="B68" s="76" t="s">
        <v>122</v>
      </c>
      <c r="C68" s="75">
        <f>+C69+C70+C71+C72+C77</f>
        <v>4704362159.88</v>
      </c>
      <c r="D68" s="75">
        <f>+D69+D70+D71+D72+D77</f>
        <v>693747509.06</v>
      </c>
      <c r="E68" s="75">
        <f>+E69+E70+E71+E72+E77</f>
        <v>64057873.79</v>
      </c>
      <c r="F68" s="99">
        <f t="shared" si="3"/>
        <v>5462167542.7300005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4704362159.88</v>
      </c>
      <c r="D72" s="75">
        <f>SUM(D73:D76)</f>
        <v>693747509.06</v>
      </c>
      <c r="E72" s="75">
        <f>SUM(E73:E76)</f>
        <v>64057873.79</v>
      </c>
      <c r="F72" s="105">
        <f t="shared" si="3"/>
        <v>5462167542.7300005</v>
      </c>
    </row>
    <row r="73" spans="1:6" s="79" customFormat="1" ht="15">
      <c r="A73" s="108"/>
      <c r="B73" s="106" t="s">
        <v>172</v>
      </c>
      <c r="C73" s="81">
        <v>4670116386.05</v>
      </c>
      <c r="D73" s="81">
        <v>693747509.06</v>
      </c>
      <c r="E73" s="81">
        <v>64057873.79</v>
      </c>
      <c r="F73" s="103">
        <f t="shared" si="3"/>
        <v>5427921768.900001</v>
      </c>
    </row>
    <row r="74" spans="1:6" s="79" customFormat="1" ht="15" hidden="1">
      <c r="A74" s="108"/>
      <c r="B74" s="106" t="s">
        <v>173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34245773.83</v>
      </c>
      <c r="D76" s="81">
        <v>0</v>
      </c>
      <c r="E76" s="81">
        <v>0</v>
      </c>
      <c r="F76" s="103">
        <f t="shared" si="3"/>
        <v>34245773.83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667571761.93</v>
      </c>
      <c r="D78" s="75">
        <f>SUM(D79:D86)</f>
        <v>0</v>
      </c>
      <c r="E78" s="75">
        <f>SUM(E79:E86)</f>
        <v>0</v>
      </c>
      <c r="F78" s="105">
        <f t="shared" si="3"/>
        <v>667571761.93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181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182</v>
      </c>
      <c r="C83" s="81">
        <v>5858484.81</v>
      </c>
      <c r="D83" s="81">
        <v>0</v>
      </c>
      <c r="E83" s="81">
        <v>0</v>
      </c>
      <c r="F83" s="103">
        <f t="shared" si="3"/>
        <v>5858484.81</v>
      </c>
    </row>
    <row r="84" spans="1:6" s="79" customFormat="1" ht="15">
      <c r="A84" s="108"/>
      <c r="B84" s="118" t="s">
        <v>178</v>
      </c>
      <c r="C84" s="81">
        <v>483431836.14</v>
      </c>
      <c r="D84" s="81">
        <v>0</v>
      </c>
      <c r="E84" s="81">
        <v>0</v>
      </c>
      <c r="F84" s="103">
        <f t="shared" si="3"/>
        <v>483431836.14</v>
      </c>
    </row>
    <row r="85" spans="1:6" s="79" customFormat="1" ht="15">
      <c r="A85" s="108"/>
      <c r="B85" s="101" t="s">
        <v>183</v>
      </c>
      <c r="C85" s="81">
        <v>178281440.98</v>
      </c>
      <c r="D85" s="81">
        <v>0</v>
      </c>
      <c r="E85" s="81">
        <v>0</v>
      </c>
      <c r="F85" s="103">
        <f t="shared" si="3"/>
        <v>178281440.98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190</v>
      </c>
      <c r="B89" s="76" t="s">
        <v>187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1205997101.0599995</v>
      </c>
      <c r="D90" s="113">
        <f>+D44-D67+D88-D89</f>
        <v>-23350732.319999933</v>
      </c>
      <c r="E90" s="113">
        <f>+E44-E67+E88-E89</f>
        <v>1244520249.16</v>
      </c>
      <c r="F90" s="114">
        <f>SUM(C90:E90)</f>
        <v>2427166617.8999996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-6.9141387939453125E-06</v>
      </c>
      <c r="D93" s="77">
        <f>D43+D90</f>
        <v>1.1920928955078125E-07</v>
      </c>
      <c r="E93" s="77">
        <f>E43+E90</f>
        <v>0</v>
      </c>
      <c r="F93" s="77">
        <f>SUM(C93:E93)</f>
        <v>-6.794929504394531E-06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2015-09-18T11:25:20Z</dcterms:modified>
  <cp:category/>
  <cp:version/>
  <cp:contentType/>
  <cp:contentStatus/>
</cp:coreProperties>
</file>